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tophebenoit/Downloads/"/>
    </mc:Choice>
  </mc:AlternateContent>
  <xr:revisionPtr revIDLastSave="0" documentId="13_ncr:1_{43F8021F-61BC-EB49-88CB-A3067B97708F}" xr6:coauthVersionLast="43" xr6:coauthVersionMax="43" xr10:uidLastSave="{00000000-0000-0000-0000-000000000000}"/>
  <bookViews>
    <workbookView xWindow="0" yWindow="460" windowWidth="38400" windowHeight="19620" xr2:uid="{00000000-000D-0000-FFFF-FFFF00000000}"/>
  </bookViews>
  <sheets>
    <sheet name="Sheet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8" i="1" l="1"/>
  <c r="B145" i="1"/>
  <c r="B128" i="1"/>
  <c r="B127" i="1"/>
  <c r="B126" i="1"/>
  <c r="B129" i="1" s="1"/>
  <c r="B125" i="1"/>
  <c r="B135" i="1" s="1"/>
  <c r="B124" i="1"/>
  <c r="B140" i="1" s="1"/>
  <c r="B121" i="1"/>
  <c r="B120" i="1"/>
  <c r="B119" i="1"/>
  <c r="B118" i="1"/>
  <c r="B115" i="1"/>
  <c r="B114" i="1"/>
  <c r="B113" i="1"/>
  <c r="B112" i="1"/>
  <c r="B111" i="1"/>
  <c r="B110" i="1"/>
  <c r="B109" i="1"/>
  <c r="B98" i="1"/>
  <c r="B90" i="1"/>
  <c r="B89" i="1"/>
  <c r="B78" i="1"/>
  <c r="B71" i="1"/>
  <c r="B65" i="1"/>
  <c r="B62" i="1"/>
  <c r="B61" i="1"/>
  <c r="B55" i="1"/>
  <c r="B50" i="1"/>
  <c r="B25" i="1"/>
  <c r="B13" i="1"/>
  <c r="B24" i="1" s="1"/>
  <c r="B12" i="1"/>
  <c r="B22" i="1" s="1"/>
  <c r="B16" i="1" l="1"/>
  <c r="B130" i="1"/>
  <c r="B18" i="1"/>
  <c r="B131" i="1"/>
  <c r="B19" i="1"/>
  <c r="B134" i="1"/>
  <c r="B20" i="1"/>
  <c r="B21" i="1"/>
  <c r="B136" i="1"/>
  <c r="B17" i="1"/>
  <c r="B23" i="1"/>
  <c r="B137" i="1" l="1"/>
</calcChain>
</file>

<file path=xl/sharedStrings.xml><?xml version="1.0" encoding="utf-8"?>
<sst xmlns="http://schemas.openxmlformats.org/spreadsheetml/2006/main" count="128" uniqueCount="99">
  <si>
    <t>Installed power</t>
  </si>
  <si>
    <t>Boilers thermal power (kW)</t>
  </si>
  <si>
    <t>Pellet boilers thermal power (kW)</t>
  </si>
  <si>
    <t>CHPs thermal power (kW)</t>
  </si>
  <si>
    <t>HPs condenser thermal power (kW)</t>
  </si>
  <si>
    <t>Gas absorption HPs thermal power (kW)</t>
  </si>
  <si>
    <t>Solar collectors thermal power (kW)</t>
  </si>
  <si>
    <t>HP/Chillers condenser thermal power (kW)</t>
  </si>
  <si>
    <t>HP/Chillers evaporator thermal power (kW)</t>
  </si>
  <si>
    <t>Chillers evaporator thermal power (kW)</t>
  </si>
  <si>
    <t>Cooling towers thermal power (kW)</t>
  </si>
  <si>
    <t>Total installed power heating (kW)</t>
  </si>
  <si>
    <t>Total installed power cooling (kW)</t>
  </si>
  <si>
    <t>Installed power contribution</t>
  </si>
  <si>
    <t>Boilers power contribution (%)</t>
  </si>
  <si>
    <t>Pellet boilers power contribution (%)</t>
  </si>
  <si>
    <t>CHPs power contribution (%)</t>
  </si>
  <si>
    <t>HPs condenser power contribution (%)</t>
  </si>
  <si>
    <t>Gas absorption HPs power contribution (%)</t>
  </si>
  <si>
    <t>Solar collectors power contribution (%)</t>
  </si>
  <si>
    <t>HP/Chillers condenser power contribution (%)</t>
  </si>
  <si>
    <t>HP/Chillers evaporator power contribution (%)</t>
  </si>
  <si>
    <t>Chillers evaporator power contribution (%)</t>
  </si>
  <si>
    <t>Cooling towers power contribution (%)</t>
  </si>
  <si>
    <t>Heating system</t>
  </si>
  <si>
    <t>Building load central heating (kWh)</t>
  </si>
  <si>
    <t>Building load domestic hot water (kWh)</t>
  </si>
  <si>
    <t>Pipes thermal losses (kWh)</t>
  </si>
  <si>
    <t>Thermal energy storage losses (kWh)</t>
  </si>
  <si>
    <t>Produced heating (kWh)</t>
  </si>
  <si>
    <t>Cooling system</t>
  </si>
  <si>
    <t>Building load central cooling (kWh)</t>
  </si>
  <si>
    <t>Pumps cooling load (kWh)</t>
  </si>
  <si>
    <t>Produced cooling (kWh)</t>
  </si>
  <si>
    <t>Parasitic energy heating</t>
  </si>
  <si>
    <t>Pumps (kWh)</t>
  </si>
  <si>
    <t>Parasitic energy cooling</t>
  </si>
  <si>
    <t>Boilers</t>
  </si>
  <si>
    <t>Usefull heat (kWh)</t>
  </si>
  <si>
    <t>Fuel consumption (kWh)</t>
  </si>
  <si>
    <t>Efficiency (%)</t>
  </si>
  <si>
    <t>Pellet boilers</t>
  </si>
  <si>
    <t>CHPs</t>
  </si>
  <si>
    <t>Electricity production (kWh)</t>
  </si>
  <si>
    <t>Thermal efficiency (%)</t>
  </si>
  <si>
    <t>Electrical efficiency (%)</t>
  </si>
  <si>
    <t>Operating time (h)</t>
  </si>
  <si>
    <t>Number of start/stops (#)</t>
  </si>
  <si>
    <t>Average continuous operating time (h)</t>
  </si>
  <si>
    <t>HPs</t>
  </si>
  <si>
    <t>Condenser heat flow (kWh)</t>
  </si>
  <si>
    <t>Evaporator heat flow (kWh)</t>
  </si>
  <si>
    <t>Electricity consumption (kWh)</t>
  </si>
  <si>
    <t>SCOP (-)</t>
  </si>
  <si>
    <t>Gas absorption HPs</t>
  </si>
  <si>
    <t>Solar collectors</t>
  </si>
  <si>
    <t>HP/Chillers</t>
  </si>
  <si>
    <t>SEER (-)</t>
  </si>
  <si>
    <t>Chillers</t>
  </si>
  <si>
    <t>Cooling towers</t>
  </si>
  <si>
    <t>Usefull cooling (kWh)</t>
  </si>
  <si>
    <t>Ice storage tanks</t>
  </si>
  <si>
    <t>Primary energy for storage (kWh)</t>
  </si>
  <si>
    <t>Thermal energy for storage (kWh)</t>
  </si>
  <si>
    <t>Delivered heating contributions</t>
  </si>
  <si>
    <t>Boilers produced heat contribution (kWh)</t>
  </si>
  <si>
    <t>Pellet boilers produced heat contribution (kWh)</t>
  </si>
  <si>
    <t>CHPs produced heat contribution (kWh)</t>
  </si>
  <si>
    <t>HPs produced heat contribution (kWh)</t>
  </si>
  <si>
    <t>Gas absorption HPs produced heat contribution (kWh)</t>
  </si>
  <si>
    <t>Solar collectors produced heat contribution (kWh)</t>
  </si>
  <si>
    <t>HP/Chillers produced heat contribution (kWh)</t>
  </si>
  <si>
    <t>Delivered cooling contributions</t>
  </si>
  <si>
    <t>HP/Chillers produced cooling contribution (kWh)</t>
  </si>
  <si>
    <t>Chillers produced cooling contribution (kWh)</t>
  </si>
  <si>
    <t>Cooling towers produced cooling contribution (kWh)</t>
  </si>
  <si>
    <t>Ice storage tanks produced cooling contribution (kWh)</t>
  </si>
  <si>
    <t>Energy analysis</t>
  </si>
  <si>
    <t>Gas consumption (kWh)</t>
  </si>
  <si>
    <t>Total energy consumption (kWh)</t>
  </si>
  <si>
    <t>Primary energy consumption (kWh)</t>
  </si>
  <si>
    <t>System efficiency (%)</t>
  </si>
  <si>
    <t>PER (%)</t>
  </si>
  <si>
    <t>RPES (%)</t>
  </si>
  <si>
    <t>Energy cost analysis</t>
  </si>
  <si>
    <t>Gas consumption cost (€)</t>
  </si>
  <si>
    <t>Electricity consumption cost (€)</t>
  </si>
  <si>
    <t>Electricity production reduced cost (€)</t>
  </si>
  <si>
    <t>Total energy cost (€)</t>
  </si>
  <si>
    <t>CO2 analysis</t>
  </si>
  <si>
    <t>CO2 emission (ton)</t>
  </si>
  <si>
    <t>Parameters</t>
  </si>
  <si>
    <t>Energy price gas (€/kWh)</t>
  </si>
  <si>
    <t>Energy price electricity (€/kWh)</t>
  </si>
  <si>
    <t>COP economic switching point (€/€)</t>
  </si>
  <si>
    <t>CO2 emission factor gas (kg/kWh)</t>
  </si>
  <si>
    <t>CO2 emission factor electricity (kg/kWh)</t>
  </si>
  <si>
    <t>COP ecologic switching point (kg/kg)</t>
  </si>
  <si>
    <t>Power grid efficiency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</si>
</sst>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8"/>
      <name val="Calibri"/>
      <family val="2"/>
      <scheme val="minor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" fontId="0" fillId="0" borderId="0" xfId="0" applyNumberFormat="1"/>
    <xf numFmtId="9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49"/>
  <sheetViews>
    <sheetView tabSelected="1" workbookViewId="0"/>
  </sheetViews>
  <sheetFormatPr baseColWidth="10" defaultColWidth="8.83203125" defaultRowHeight="15" x14ac:dyDescent="0.2"/>
  <cols>
    <col min="1" max="1" width="43.1640625" bestFit="1" customWidth="1"/>
    <col min="2" max="2" width="7" bestFit="1" customWidth="1"/>
  </cols>
  <sheetData>
    <row r="1" spans="1:2" x14ac:dyDescent="0.2">
      <c r="A1" s="1" t="s">
        <v>0</v>
      </c>
    </row>
    <row r="2" spans="1:2" x14ac:dyDescent="0.2">
      <c r="A2" t="s">
        <v>1</v>
      </c>
      <c r="B2" s="2">
        <v>8046.5173148809999</v>
      </c>
    </row>
    <row r="3" spans="1:2" x14ac:dyDescent="0.2">
      <c r="A3" t="s">
        <v>2</v>
      </c>
      <c r="B3" s="2">
        <v>0</v>
      </c>
    </row>
    <row r="4" spans="1:2" x14ac:dyDescent="0.2">
      <c r="A4" t="s">
        <v>3</v>
      </c>
      <c r="B4" s="2">
        <v>72.452685118999995</v>
      </c>
    </row>
    <row r="5" spans="1:2" x14ac:dyDescent="0.2">
      <c r="A5" t="s">
        <v>4</v>
      </c>
      <c r="B5" s="2">
        <v>1934.8329609989999</v>
      </c>
    </row>
    <row r="6" spans="1:2" x14ac:dyDescent="0.2">
      <c r="A6" t="s">
        <v>5</v>
      </c>
      <c r="B6" s="2">
        <v>0</v>
      </c>
    </row>
    <row r="7" spans="1:2" x14ac:dyDescent="0.2">
      <c r="A7" t="s">
        <v>6</v>
      </c>
      <c r="B7" s="2">
        <v>50</v>
      </c>
    </row>
    <row r="8" spans="1:2" x14ac:dyDescent="0.2">
      <c r="A8" t="s">
        <v>7</v>
      </c>
      <c r="B8" s="2">
        <v>1518</v>
      </c>
    </row>
    <row r="9" spans="1:2" x14ac:dyDescent="0.2">
      <c r="A9" t="s">
        <v>8</v>
      </c>
      <c r="B9" s="2">
        <v>1180</v>
      </c>
    </row>
    <row r="10" spans="1:2" x14ac:dyDescent="0.2">
      <c r="A10" t="s">
        <v>9</v>
      </c>
      <c r="B10" s="2">
        <v>3295</v>
      </c>
    </row>
    <row r="11" spans="1:2" x14ac:dyDescent="0.2">
      <c r="A11" t="s">
        <v>10</v>
      </c>
      <c r="B11" s="2">
        <v>150</v>
      </c>
    </row>
    <row r="12" spans="1:2" x14ac:dyDescent="0.2">
      <c r="A12" t="s">
        <v>11</v>
      </c>
      <c r="B12" s="2">
        <f>SUM(B2:B8)</f>
        <v>11621.802960999001</v>
      </c>
    </row>
    <row r="13" spans="1:2" x14ac:dyDescent="0.2">
      <c r="A13" t="s">
        <v>12</v>
      </c>
      <c r="B13" s="2">
        <f>SUM(B9:B11)</f>
        <v>4625</v>
      </c>
    </row>
    <row r="15" spans="1:2" x14ac:dyDescent="0.2">
      <c r="A15" s="1" t="s">
        <v>13</v>
      </c>
    </row>
    <row r="16" spans="1:2" x14ac:dyDescent="0.2">
      <c r="A16" t="s">
        <v>14</v>
      </c>
      <c r="B16" s="3">
        <f t="shared" ref="B16:B22" si="0">B2/$B$12</f>
        <v>0.69236394231462073</v>
      </c>
    </row>
    <row r="17" spans="1:2" x14ac:dyDescent="0.2">
      <c r="A17" t="s">
        <v>15</v>
      </c>
      <c r="B17" s="3">
        <f t="shared" si="0"/>
        <v>0</v>
      </c>
    </row>
    <row r="18" spans="1:2" x14ac:dyDescent="0.2">
      <c r="A18" t="s">
        <v>16</v>
      </c>
      <c r="B18" s="3">
        <f t="shared" si="0"/>
        <v>6.2342035364168673E-3</v>
      </c>
    </row>
    <row r="19" spans="1:2" x14ac:dyDescent="0.2">
      <c r="A19" t="s">
        <v>17</v>
      </c>
      <c r="B19" s="3">
        <f t="shared" si="0"/>
        <v>0.16648302913859445</v>
      </c>
    </row>
    <row r="20" spans="1:2" x14ac:dyDescent="0.2">
      <c r="A20" t="s">
        <v>18</v>
      </c>
      <c r="B20" s="3">
        <f t="shared" si="0"/>
        <v>0</v>
      </c>
    </row>
    <row r="21" spans="1:2" x14ac:dyDescent="0.2">
      <c r="A21" t="s">
        <v>19</v>
      </c>
      <c r="B21" s="3">
        <f t="shared" si="0"/>
        <v>4.3022584505857117E-3</v>
      </c>
    </row>
    <row r="22" spans="1:2" x14ac:dyDescent="0.2">
      <c r="A22" t="s">
        <v>20</v>
      </c>
      <c r="B22" s="3">
        <f t="shared" si="0"/>
        <v>0.13061656655978221</v>
      </c>
    </row>
    <row r="23" spans="1:2" x14ac:dyDescent="0.2">
      <c r="A23" t="s">
        <v>21</v>
      </c>
      <c r="B23" s="3">
        <f>B9/$B$13</f>
        <v>0.25513513513513514</v>
      </c>
    </row>
    <row r="24" spans="1:2" x14ac:dyDescent="0.2">
      <c r="A24" t="s">
        <v>22</v>
      </c>
      <c r="B24" s="3">
        <f>B10/$B$13</f>
        <v>0.71243243243243248</v>
      </c>
    </row>
    <row r="25" spans="1:2" x14ac:dyDescent="0.2">
      <c r="A25" t="s">
        <v>23</v>
      </c>
      <c r="B25" s="3">
        <f>B11/$B$13</f>
        <v>3.2432432432432434E-2</v>
      </c>
    </row>
    <row r="27" spans="1:2" x14ac:dyDescent="0.2">
      <c r="A27" s="1" t="s">
        <v>24</v>
      </c>
    </row>
    <row r="28" spans="1:2" x14ac:dyDescent="0.2">
      <c r="A28" t="s">
        <v>25</v>
      </c>
      <c r="B28" s="2">
        <v>37775.881167656247</v>
      </c>
    </row>
    <row r="29" spans="1:2" x14ac:dyDescent="0.2">
      <c r="A29" t="s">
        <v>26</v>
      </c>
    </row>
    <row r="30" spans="1:2" x14ac:dyDescent="0.2">
      <c r="A30" t="s">
        <v>27</v>
      </c>
      <c r="B30" s="2">
        <v>120.40765828559027</v>
      </c>
    </row>
    <row r="31" spans="1:2" x14ac:dyDescent="0.2">
      <c r="A31" t="s">
        <v>28</v>
      </c>
    </row>
    <row r="32" spans="1:2" x14ac:dyDescent="0.2">
      <c r="A32" t="s">
        <v>29</v>
      </c>
      <c r="B32" s="2">
        <v>27324.255155555555</v>
      </c>
    </row>
    <row r="34" spans="1:2" x14ac:dyDescent="0.2">
      <c r="A34" s="1" t="s">
        <v>30</v>
      </c>
    </row>
    <row r="35" spans="1:2" x14ac:dyDescent="0.2">
      <c r="A35" t="s">
        <v>31</v>
      </c>
      <c r="B35" s="2">
        <v>8925.4401866666667</v>
      </c>
    </row>
    <row r="36" spans="1:2" x14ac:dyDescent="0.2">
      <c r="A36" t="s">
        <v>32</v>
      </c>
    </row>
    <row r="37" spans="1:2" x14ac:dyDescent="0.2">
      <c r="A37" t="s">
        <v>27</v>
      </c>
      <c r="B37" s="2">
        <v>0</v>
      </c>
    </row>
    <row r="38" spans="1:2" x14ac:dyDescent="0.2">
      <c r="A38" t="s">
        <v>28</v>
      </c>
    </row>
    <row r="39" spans="1:2" x14ac:dyDescent="0.2">
      <c r="A39" t="s">
        <v>33</v>
      </c>
      <c r="B39" s="2">
        <v>12023.239064677666</v>
      </c>
    </row>
    <row r="41" spans="1:2" x14ac:dyDescent="0.2">
      <c r="A41" s="1" t="s">
        <v>34</v>
      </c>
    </row>
    <row r="42" spans="1:2" x14ac:dyDescent="0.2">
      <c r="A42" t="s">
        <v>35</v>
      </c>
      <c r="B42" s="2">
        <v>919.56011907118057</v>
      </c>
    </row>
    <row r="44" spans="1:2" x14ac:dyDescent="0.2">
      <c r="A44" s="1" t="s">
        <v>36</v>
      </c>
    </row>
    <row r="45" spans="1:2" x14ac:dyDescent="0.2">
      <c r="A45" t="s">
        <v>35</v>
      </c>
    </row>
    <row r="47" spans="1:2" x14ac:dyDescent="0.2">
      <c r="A47" s="1" t="s">
        <v>37</v>
      </c>
    </row>
    <row r="48" spans="1:2" x14ac:dyDescent="0.2">
      <c r="A48" t="s">
        <v>38</v>
      </c>
      <c r="B48" s="2">
        <v>16843.328968888887</v>
      </c>
    </row>
    <row r="49" spans="1:2" x14ac:dyDescent="0.2">
      <c r="A49" t="s">
        <v>39</v>
      </c>
      <c r="B49" s="2">
        <v>18442.21391111111</v>
      </c>
    </row>
    <row r="50" spans="1:2" x14ac:dyDescent="0.2">
      <c r="A50" t="s">
        <v>40</v>
      </c>
      <c r="B50" s="3">
        <f>B48/B49</f>
        <v>0.91330298249827135</v>
      </c>
    </row>
    <row r="52" spans="1:2" x14ac:dyDescent="0.2">
      <c r="A52" s="1" t="s">
        <v>41</v>
      </c>
    </row>
    <row r="53" spans="1:2" x14ac:dyDescent="0.2">
      <c r="A53" t="s">
        <v>38</v>
      </c>
      <c r="B53" s="2">
        <v>0</v>
      </c>
    </row>
    <row r="54" spans="1:2" x14ac:dyDescent="0.2">
      <c r="A54" t="s">
        <v>39</v>
      </c>
      <c r="B54" s="2">
        <v>0</v>
      </c>
    </row>
    <row r="55" spans="1:2" x14ac:dyDescent="0.2">
      <c r="A55" t="s">
        <v>40</v>
      </c>
      <c r="B55" s="3" t="e">
        <f>B53/B54</f>
        <v>#DIV/0!</v>
      </c>
    </row>
    <row r="57" spans="1:2" x14ac:dyDescent="0.2">
      <c r="A57" s="1" t="s">
        <v>42</v>
      </c>
    </row>
    <row r="58" spans="1:2" x14ac:dyDescent="0.2">
      <c r="A58" t="s">
        <v>38</v>
      </c>
      <c r="B58" s="2">
        <v>1644.790791111111</v>
      </c>
    </row>
    <row r="59" spans="1:2" x14ac:dyDescent="0.2">
      <c r="A59" t="s">
        <v>43</v>
      </c>
      <c r="B59" s="2">
        <v>950.73909333333336</v>
      </c>
    </row>
    <row r="60" spans="1:2" x14ac:dyDescent="0.2">
      <c r="A60" t="s">
        <v>39</v>
      </c>
      <c r="B60" s="2">
        <v>2851.2119644444442</v>
      </c>
    </row>
    <row r="61" spans="1:2" x14ac:dyDescent="0.2">
      <c r="A61" t="s">
        <v>44</v>
      </c>
      <c r="B61" s="3">
        <f>B58/B60</f>
        <v>0.5768742596559624</v>
      </c>
    </row>
    <row r="62" spans="1:2" x14ac:dyDescent="0.2">
      <c r="A62" t="s">
        <v>45</v>
      </c>
      <c r="B62" s="3">
        <f>B59/B60</f>
        <v>0.33345086412001779</v>
      </c>
    </row>
    <row r="63" spans="1:2" x14ac:dyDescent="0.2">
      <c r="A63" t="s">
        <v>46</v>
      </c>
      <c r="B63" s="2">
        <v>45.782806396484375</v>
      </c>
    </row>
    <row r="64" spans="1:2" x14ac:dyDescent="0.2">
      <c r="A64" t="s">
        <v>47</v>
      </c>
      <c r="B64" s="2">
        <v>2</v>
      </c>
    </row>
    <row r="65" spans="1:2" x14ac:dyDescent="0.2">
      <c r="A65" t="s">
        <v>48</v>
      </c>
      <c r="B65" s="2">
        <f>B63/B64</f>
        <v>22.891403198242188</v>
      </c>
    </row>
    <row r="67" spans="1:2" x14ac:dyDescent="0.2">
      <c r="A67" s="1" t="s">
        <v>49</v>
      </c>
    </row>
    <row r="68" spans="1:2" x14ac:dyDescent="0.2">
      <c r="A68" t="s">
        <v>50</v>
      </c>
      <c r="B68" s="2">
        <v>19688.191164444444</v>
      </c>
    </row>
    <row r="69" spans="1:2" x14ac:dyDescent="0.2">
      <c r="A69" t="s">
        <v>51</v>
      </c>
      <c r="B69" s="2">
        <v>14635.85639111111</v>
      </c>
    </row>
    <row r="70" spans="1:2" x14ac:dyDescent="0.2">
      <c r="A70" t="s">
        <v>52</v>
      </c>
      <c r="B70" s="2">
        <v>5052.3794044444448</v>
      </c>
    </row>
    <row r="71" spans="1:2" x14ac:dyDescent="0.2">
      <c r="A71" t="s">
        <v>53</v>
      </c>
      <c r="B71" s="4">
        <f>B68/B70</f>
        <v>3.8968156562282839</v>
      </c>
    </row>
    <row r="72" spans="1:2" x14ac:dyDescent="0.2">
      <c r="A72" t="s">
        <v>46</v>
      </c>
      <c r="B72" s="2">
        <v>83.924134969711304</v>
      </c>
    </row>
    <row r="73" spans="1:2" x14ac:dyDescent="0.2">
      <c r="A73" t="s">
        <v>47</v>
      </c>
      <c r="B73" s="2">
        <v>222</v>
      </c>
    </row>
    <row r="75" spans="1:2" x14ac:dyDescent="0.2">
      <c r="A75" s="1" t="s">
        <v>54</v>
      </c>
    </row>
    <row r="76" spans="1:2" x14ac:dyDescent="0.2">
      <c r="A76" t="s">
        <v>50</v>
      </c>
      <c r="B76" s="2">
        <v>0</v>
      </c>
    </row>
    <row r="77" spans="1:2" x14ac:dyDescent="0.2">
      <c r="A77" t="s">
        <v>39</v>
      </c>
      <c r="B77" s="2">
        <v>0</v>
      </c>
    </row>
    <row r="78" spans="1:2" x14ac:dyDescent="0.2">
      <c r="A78" t="s">
        <v>53</v>
      </c>
      <c r="B78" s="4" t="e">
        <f>B76/B77</f>
        <v>#DIV/0!</v>
      </c>
    </row>
    <row r="79" spans="1:2" x14ac:dyDescent="0.2">
      <c r="A79" t="s">
        <v>46</v>
      </c>
      <c r="B79" s="2">
        <v>0</v>
      </c>
    </row>
    <row r="80" spans="1:2" x14ac:dyDescent="0.2">
      <c r="A80" t="s">
        <v>47</v>
      </c>
      <c r="B80" s="2">
        <v>0</v>
      </c>
    </row>
    <row r="82" spans="1:2" x14ac:dyDescent="0.2">
      <c r="A82" s="1" t="s">
        <v>55</v>
      </c>
    </row>
    <row r="83" spans="1:2" x14ac:dyDescent="0.2">
      <c r="A83" t="s">
        <v>38</v>
      </c>
      <c r="B83" s="2">
        <v>206.28933333333333</v>
      </c>
    </row>
    <row r="85" spans="1:2" x14ac:dyDescent="0.2">
      <c r="A85" s="1" t="s">
        <v>56</v>
      </c>
    </row>
    <row r="86" spans="1:2" x14ac:dyDescent="0.2">
      <c r="A86" t="s">
        <v>50</v>
      </c>
      <c r="B86" s="2">
        <v>13087.383040000001</v>
      </c>
    </row>
    <row r="87" spans="1:2" x14ac:dyDescent="0.2">
      <c r="A87" t="s">
        <v>51</v>
      </c>
      <c r="B87" s="2">
        <v>9365.3785599999992</v>
      </c>
    </row>
    <row r="88" spans="1:2" x14ac:dyDescent="0.2">
      <c r="A88" t="s">
        <v>52</v>
      </c>
      <c r="B88" s="2">
        <v>3722.0098844444447</v>
      </c>
    </row>
    <row r="89" spans="1:2" x14ac:dyDescent="0.2">
      <c r="A89" t="s">
        <v>53</v>
      </c>
      <c r="B89" s="4">
        <f>B86/B88</f>
        <v>3.5162139398653025</v>
      </c>
    </row>
    <row r="90" spans="1:2" x14ac:dyDescent="0.2">
      <c r="A90" t="s">
        <v>57</v>
      </c>
      <c r="B90" s="4">
        <f>B87/B88</f>
        <v>2.5162153918884331</v>
      </c>
    </row>
    <row r="91" spans="1:2" x14ac:dyDescent="0.2">
      <c r="A91" t="s">
        <v>46</v>
      </c>
      <c r="B91" s="2">
        <v>37.499599456787109</v>
      </c>
    </row>
    <row r="92" spans="1:2" x14ac:dyDescent="0.2">
      <c r="A92" t="s">
        <v>47</v>
      </c>
      <c r="B92" s="2">
        <v>46</v>
      </c>
    </row>
    <row r="94" spans="1:2" x14ac:dyDescent="0.2">
      <c r="A94" s="1" t="s">
        <v>58</v>
      </c>
    </row>
    <row r="95" spans="1:2" x14ac:dyDescent="0.2">
      <c r="A95" t="s">
        <v>50</v>
      </c>
      <c r="B95" s="2">
        <v>1846.5211377777778</v>
      </c>
    </row>
    <row r="96" spans="1:2" x14ac:dyDescent="0.2">
      <c r="A96" t="s">
        <v>51</v>
      </c>
      <c r="B96" s="2">
        <v>2657.8603733333334</v>
      </c>
    </row>
    <row r="97" spans="1:2" x14ac:dyDescent="0.2">
      <c r="A97" t="s">
        <v>52</v>
      </c>
      <c r="B97" s="2">
        <v>1833.9722311111111</v>
      </c>
    </row>
    <row r="98" spans="1:2" x14ac:dyDescent="0.2">
      <c r="A98" t="s">
        <v>57</v>
      </c>
      <c r="B98" s="4">
        <f>B96/B97</f>
        <v>1.4492369776629987</v>
      </c>
    </row>
    <row r="100" spans="1:2" x14ac:dyDescent="0.2">
      <c r="A100" s="1" t="s">
        <v>59</v>
      </c>
    </row>
    <row r="101" spans="1:2" x14ac:dyDescent="0.2">
      <c r="A101" t="s">
        <v>60</v>
      </c>
      <c r="B101" s="2">
        <v>1.3134433322482638E-4</v>
      </c>
    </row>
    <row r="103" spans="1:2" x14ac:dyDescent="0.2">
      <c r="A103" s="1" t="s">
        <v>61</v>
      </c>
    </row>
    <row r="104" spans="1:2" x14ac:dyDescent="0.2">
      <c r="A104" t="s">
        <v>60</v>
      </c>
      <c r="B104" s="2">
        <v>0</v>
      </c>
    </row>
    <row r="105" spans="1:2" x14ac:dyDescent="0.2">
      <c r="A105" t="s">
        <v>62</v>
      </c>
      <c r="B105" s="2">
        <v>0</v>
      </c>
    </row>
    <row r="106" spans="1:2" x14ac:dyDescent="0.2">
      <c r="A106" t="s">
        <v>63</v>
      </c>
      <c r="B106" s="2">
        <v>0</v>
      </c>
    </row>
    <row r="108" spans="1:2" x14ac:dyDescent="0.2">
      <c r="A108" s="1" t="s">
        <v>64</v>
      </c>
    </row>
    <row r="109" spans="1:2" x14ac:dyDescent="0.2">
      <c r="A109" t="s">
        <v>65</v>
      </c>
      <c r="B109" s="3">
        <f>B48/$B$32</f>
        <v>0.61642408449931008</v>
      </c>
    </row>
    <row r="110" spans="1:2" x14ac:dyDescent="0.2">
      <c r="A110" t="s">
        <v>66</v>
      </c>
      <c r="B110" s="3">
        <f>B53/$B$32</f>
        <v>0</v>
      </c>
    </row>
    <row r="111" spans="1:2" x14ac:dyDescent="0.2">
      <c r="A111" t="s">
        <v>67</v>
      </c>
      <c r="B111" s="3">
        <f>B58/$B$32</f>
        <v>6.0195265406043211E-2</v>
      </c>
    </row>
    <row r="112" spans="1:2" x14ac:dyDescent="0.2">
      <c r="A112" t="s">
        <v>68</v>
      </c>
      <c r="B112" s="3">
        <f>B68/$B$32</f>
        <v>0.720538988249107</v>
      </c>
    </row>
    <row r="113" spans="1:2" x14ac:dyDescent="0.2">
      <c r="A113" t="s">
        <v>69</v>
      </c>
      <c r="B113" s="3">
        <f>B76/$B$32</f>
        <v>0</v>
      </c>
    </row>
    <row r="114" spans="1:2" x14ac:dyDescent="0.2">
      <c r="A114" t="s">
        <v>70</v>
      </c>
      <c r="B114" s="3">
        <f>B83/$B$32</f>
        <v>7.5496781946640069E-3</v>
      </c>
    </row>
    <row r="115" spans="1:2" x14ac:dyDescent="0.2">
      <c r="A115" t="s">
        <v>71</v>
      </c>
      <c r="B115" s="3">
        <f>B86/$B$32</f>
        <v>0.47896577474826718</v>
      </c>
    </row>
    <row r="117" spans="1:2" x14ac:dyDescent="0.2">
      <c r="A117" s="1" t="s">
        <v>72</v>
      </c>
    </row>
    <row r="118" spans="1:2" x14ac:dyDescent="0.2">
      <c r="A118" t="s">
        <v>73</v>
      </c>
      <c r="B118" s="3">
        <f>B87/$B$39</f>
        <v>0.77893972744116591</v>
      </c>
    </row>
    <row r="119" spans="1:2" x14ac:dyDescent="0.2">
      <c r="A119" t="s">
        <v>74</v>
      </c>
      <c r="B119" s="3">
        <f>B96/$B$39</f>
        <v>0.22106026163462872</v>
      </c>
    </row>
    <row r="120" spans="1:2" x14ac:dyDescent="0.2">
      <c r="A120" t="s">
        <v>75</v>
      </c>
      <c r="B120" s="3">
        <f>B101/$B$39</f>
        <v>1.0924205409064419E-8</v>
      </c>
    </row>
    <row r="121" spans="1:2" x14ac:dyDescent="0.2">
      <c r="A121" t="s">
        <v>76</v>
      </c>
      <c r="B121" s="3">
        <f>B104/$B$39</f>
        <v>0</v>
      </c>
    </row>
    <row r="123" spans="1:2" x14ac:dyDescent="0.2">
      <c r="A123" s="1" t="s">
        <v>77</v>
      </c>
    </row>
    <row r="124" spans="1:2" x14ac:dyDescent="0.2">
      <c r="A124" t="s">
        <v>78</v>
      </c>
      <c r="B124" s="2">
        <f>B49+B54+B60+B77</f>
        <v>21293.425875555553</v>
      </c>
    </row>
    <row r="125" spans="1:2" x14ac:dyDescent="0.2">
      <c r="A125" t="s">
        <v>52</v>
      </c>
      <c r="B125" s="2">
        <f>B42+B45+B70+B88+B97</f>
        <v>11527.921639071181</v>
      </c>
    </row>
    <row r="126" spans="1:2" x14ac:dyDescent="0.2">
      <c r="A126" t="s">
        <v>43</v>
      </c>
      <c r="B126" s="2">
        <f>B59</f>
        <v>950.73909333333336</v>
      </c>
    </row>
    <row r="127" spans="1:2" x14ac:dyDescent="0.2">
      <c r="A127" t="s">
        <v>79</v>
      </c>
      <c r="B127" s="2">
        <f>B124+B125</f>
        <v>32821.34751462673</v>
      </c>
    </row>
    <row r="128" spans="1:2" x14ac:dyDescent="0.2">
      <c r="A128" t="s">
        <v>80</v>
      </c>
      <c r="B128" s="2">
        <f>B124+B125/B149</f>
        <v>50113.229973233509</v>
      </c>
    </row>
    <row r="129" spans="1:2" x14ac:dyDescent="0.2">
      <c r="A129" t="s">
        <v>81</v>
      </c>
      <c r="B129" s="3">
        <f>(B28+B29+B35+B126)/(B124+B125)</f>
        <v>1.4518617928901381</v>
      </c>
    </row>
    <row r="130" spans="1:2" x14ac:dyDescent="0.2">
      <c r="A130" t="s">
        <v>82</v>
      </c>
      <c r="B130" s="3">
        <f>(B28+B29+B35+B126)/B128</f>
        <v>0.95088782888487078</v>
      </c>
    </row>
    <row r="131" spans="1:2" x14ac:dyDescent="0.2">
      <c r="A131" t="s">
        <v>83</v>
      </c>
      <c r="B131" s="3">
        <f>((B28+B29)/0.9+((B35/3)+B126)/$B$149-B124-B125/$B$149)/((B28+B29)/0.9+((B35/3)+B126)/$B$149)</f>
        <v>3.2337387055177962E-2</v>
      </c>
    </row>
    <row r="133" spans="1:2" x14ac:dyDescent="0.2">
      <c r="A133" s="1" t="s">
        <v>84</v>
      </c>
    </row>
    <row r="134" spans="1:2" x14ac:dyDescent="0.2">
      <c r="A134" t="s">
        <v>85</v>
      </c>
      <c r="B134" s="2">
        <f>B124*B143</f>
        <v>851.73703502222213</v>
      </c>
    </row>
    <row r="135" spans="1:2" x14ac:dyDescent="0.2">
      <c r="A135" t="s">
        <v>86</v>
      </c>
      <c r="B135" s="2">
        <f>B125*B144</f>
        <v>1268.0713802978298</v>
      </c>
    </row>
    <row r="136" spans="1:2" x14ac:dyDescent="0.2">
      <c r="A136" t="s">
        <v>87</v>
      </c>
      <c r="B136" s="2">
        <f>B126*B144</f>
        <v>104.58130026666667</v>
      </c>
    </row>
    <row r="137" spans="1:2" x14ac:dyDescent="0.2">
      <c r="A137" t="s">
        <v>88</v>
      </c>
      <c r="B137" s="2">
        <f>B134+B135-B136</f>
        <v>2015.2271150533854</v>
      </c>
    </row>
    <row r="139" spans="1:2" x14ac:dyDescent="0.2">
      <c r="A139" s="1" t="s">
        <v>89</v>
      </c>
    </row>
    <row r="140" spans="1:2" x14ac:dyDescent="0.2">
      <c r="A140" t="s">
        <v>90</v>
      </c>
      <c r="B140" s="2">
        <f>B124*B146+(B125-B126)*B147</f>
        <v>8014.9755866888445</v>
      </c>
    </row>
    <row r="142" spans="1:2" x14ac:dyDescent="0.2">
      <c r="A142" s="1" t="s">
        <v>91</v>
      </c>
    </row>
    <row r="143" spans="1:2" x14ac:dyDescent="0.2">
      <c r="A143" t="s">
        <v>92</v>
      </c>
      <c r="B143" s="4">
        <v>0.04</v>
      </c>
    </row>
    <row r="144" spans="1:2" x14ac:dyDescent="0.2">
      <c r="A144" t="s">
        <v>93</v>
      </c>
      <c r="B144" s="4">
        <v>0.11</v>
      </c>
    </row>
    <row r="145" spans="1:2" x14ac:dyDescent="0.2">
      <c r="A145" t="s">
        <v>94</v>
      </c>
      <c r="B145" s="4">
        <f>(0.9*B144)/B143</f>
        <v>2.4750000000000001</v>
      </c>
    </row>
    <row r="146" spans="1:2" x14ac:dyDescent="0.2">
      <c r="A146" t="s">
        <v>95</v>
      </c>
      <c r="B146" s="4">
        <v>0.21</v>
      </c>
    </row>
    <row r="147" spans="1:2" x14ac:dyDescent="0.2">
      <c r="A147" t="s">
        <v>96</v>
      </c>
      <c r="B147" s="4">
        <v>0.33500000000000002</v>
      </c>
    </row>
    <row r="148" spans="1:2" x14ac:dyDescent="0.2">
      <c r="A148" t="s">
        <v>97</v>
      </c>
      <c r="B148" s="4">
        <f>(0.9*B147)/B146</f>
        <v>1.4357142857142859</v>
      </c>
    </row>
    <row r="149" spans="1:2" x14ac:dyDescent="0.2">
      <c r="A149" t="s">
        <v>98</v>
      </c>
      <c r="B149" s="3">
        <v>0.4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2019-08-09T08:04:26Z</dcterms:created>
  <dcterms:modified xsi:type="dcterms:W3CDTF">2019-08-09T08:04:34Z</dcterms:modified>
</cp:coreProperties>
</file>